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5480" windowHeight="10040" activeTab="0"/>
  </bookViews>
  <sheets>
    <sheet name="Budget" sheetId="1" r:id="rId1"/>
    <sheet name="Expense Breakdow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<sst xmlns="http://schemas.openxmlformats.org/spreadsheetml/2006/main" count="92" uniqueCount="75">
  <si>
    <t>WACOPS</t>
  </si>
  <si>
    <t>Property Insurance</t>
  </si>
  <si>
    <t>Water/Sewer Bill</t>
  </si>
  <si>
    <t>PORAC Legal fund</t>
  </si>
  <si>
    <t>TOTAL FIXED EXPENDITURES:</t>
  </si>
  <si>
    <t>OPERATING EXPENSES</t>
  </si>
  <si>
    <t>Accounting Expenses</t>
  </si>
  <si>
    <t>Taxes &amp; Licenses</t>
  </si>
  <si>
    <t>Conferences &amp; Meetings</t>
  </si>
  <si>
    <t>Eboard Salaries</t>
  </si>
  <si>
    <t>Eboard/WACOPS Rep Dues</t>
  </si>
  <si>
    <t>Training</t>
  </si>
  <si>
    <t>TOTAL OPERATING EXPENSES:</t>
  </si>
  <si>
    <t>BUDGET REQUESTS</t>
  </si>
  <si>
    <t>Retirement Dinner</t>
  </si>
  <si>
    <t>Skating Party</t>
  </si>
  <si>
    <t>Miscellaneous</t>
  </si>
  <si>
    <t>CHARITABLE CONTRIBUTIONS</t>
  </si>
  <si>
    <t>Senior Dinner</t>
  </si>
  <si>
    <t>Chaplain's Fund</t>
  </si>
  <si>
    <t>EPOA Scholarship Fund</t>
  </si>
  <si>
    <t>Boys &amp; Girls Club</t>
  </si>
  <si>
    <t>Washington LEM Fund</t>
  </si>
  <si>
    <t>Misc. Charitable Donations</t>
  </si>
  <si>
    <t>TOTAL BUDGET REQUESTS:</t>
  </si>
  <si>
    <t>TOTAL CHARITABLE CONTRIBUTIONS</t>
  </si>
  <si>
    <t>ANNUAL TOTALS</t>
  </si>
  <si>
    <t>% Variance</t>
  </si>
  <si>
    <r>
      <rPr>
        <b/>
        <sz val="16"/>
        <color indexed="10"/>
        <rFont val="Times New Roman"/>
        <family val="1"/>
      </rPr>
      <t>Over</t>
    </r>
    <r>
      <rPr>
        <b/>
        <sz val="16"/>
        <color indexed="8"/>
        <rFont val="Times New Roman"/>
        <family val="1"/>
      </rPr>
      <t>/(Under)</t>
    </r>
  </si>
  <si>
    <t xml:space="preserve"> </t>
  </si>
  <si>
    <t>Meeting Food/Beverages</t>
  </si>
  <si>
    <t>Safe Place (aka Hand in Hand)</t>
  </si>
  <si>
    <t>Legal Expenses</t>
  </si>
  <si>
    <t>Shop with a Cop</t>
  </si>
  <si>
    <t>Easter Egg Hunt</t>
  </si>
  <si>
    <r>
      <t xml:space="preserve">Office Expenses </t>
    </r>
    <r>
      <rPr>
        <sz val="10"/>
        <color indexed="8"/>
        <rFont val="Times New Roman"/>
        <family val="1"/>
      </rPr>
      <t>(*Includes proposed $2,000 for EPOA signage)</t>
    </r>
  </si>
  <si>
    <t>2018 Budget</t>
  </si>
  <si>
    <t>Meeting Drawing ($100 per meeting)</t>
  </si>
  <si>
    <t>(Based on 180 officers)</t>
  </si>
  <si>
    <r>
      <t>Building Maint/Supplies</t>
    </r>
    <r>
      <rPr>
        <sz val="10"/>
        <color indexed="8"/>
        <rFont val="Times New Roman"/>
        <family val="1"/>
      </rPr>
      <t xml:space="preserve"> (*Includes interior/exterior paint)</t>
    </r>
  </si>
  <si>
    <t>Social Media Expenses</t>
  </si>
  <si>
    <t>Everett Little League Sponsorship</t>
  </si>
  <si>
    <t>CONTRACT YEAR ADDITIONAL EXPENSES</t>
  </si>
  <si>
    <t>Food/Beverages</t>
  </si>
  <si>
    <t>Office Supplies (hand outs, contract hard copies, etc.)</t>
  </si>
  <si>
    <t>TOTAL CONTRACT YEAR ADD EXPENSES:</t>
  </si>
  <si>
    <t>*4</t>
  </si>
  <si>
    <t>EPOA 2019 FINALIZED BUDGET</t>
  </si>
  <si>
    <t>2018 Actual</t>
  </si>
  <si>
    <t>2019 Budget</t>
  </si>
  <si>
    <t>*OFFICE EXPENSES - ADDITIONAL $15,500 SPENT RESEARCHING CITY-PROPOSED HIGH DEDUCTIBLE HMA PLAN</t>
  </si>
  <si>
    <t>*RETIREMENT DINNER IS STILL ONGOING</t>
  </si>
  <si>
    <t>*SHOP W/ COP AND SAFE PLACE NOT DONATED TO YET</t>
  </si>
  <si>
    <t>Community Scholarship / Vocational Training</t>
  </si>
  <si>
    <t>FIXED EXPENDITURES</t>
  </si>
  <si>
    <t>Projected Dues / Expense Breakdown</t>
  </si>
  <si>
    <t>Monthly</t>
  </si>
  <si>
    <t>Annually</t>
  </si>
  <si>
    <t>Dues:</t>
  </si>
  <si>
    <t>PORAC</t>
  </si>
  <si>
    <t>Utilities</t>
  </si>
  <si>
    <t>Meeting Food</t>
  </si>
  <si>
    <t>Meeting Drawing</t>
  </si>
  <si>
    <t>Building Maintenance (&amp; supplies)</t>
  </si>
  <si>
    <t>Office Expenses</t>
  </si>
  <si>
    <t>Conferences/Meetings</t>
  </si>
  <si>
    <t>Chaplains Fund</t>
  </si>
  <si>
    <t>Senior Center Dinner</t>
  </si>
  <si>
    <t>Safe Place</t>
  </si>
  <si>
    <t>Shop With a Cop</t>
  </si>
  <si>
    <t>Misc. Budget Requests</t>
  </si>
  <si>
    <t>Total Dues Remaining after Expenses:</t>
  </si>
  <si>
    <t xml:space="preserve">STANDARD disability insurance monthly premium: </t>
  </si>
  <si>
    <t>(paid by member seperately from Dues)</t>
  </si>
  <si>
    <t>*Amounts calcuated "per member" based on monthly/annual expenses &amp; assuming 180 members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</si>
</sst>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&quot;$&quot;#,##0.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i/>
      <sz val="3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22"/>
      <color indexed="8"/>
      <name val="Calibri"/>
      <family val="2"/>
    </font>
    <font>
      <b/>
      <i/>
      <sz val="12"/>
      <color indexed="8"/>
      <name val="Calibri"/>
      <family val="2"/>
    </font>
    <font>
      <b/>
      <sz val="18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i/>
      <sz val="36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i/>
      <sz val="12"/>
      <color theme="1"/>
      <name val="Calibri"/>
      <family val="2"/>
    </font>
    <font>
      <b/>
      <sz val="18"/>
      <color rgb="FF00B050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22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8" fontId="54" fillId="0" borderId="0" xfId="0" applyNumberFormat="1" applyFont="1" applyAlignment="1">
      <alignment/>
    </xf>
    <xf numFmtId="0" fontId="56" fillId="0" borderId="10" xfId="0" applyFont="1" applyBorder="1" applyAlignment="1">
      <alignment/>
    </xf>
    <xf numFmtId="0" fontId="56" fillId="0" borderId="11" xfId="0" applyFont="1" applyBorder="1" applyAlignment="1">
      <alignment/>
    </xf>
    <xf numFmtId="0" fontId="52" fillId="0" borderId="11" xfId="0" applyFont="1" applyBorder="1" applyAlignment="1">
      <alignment/>
    </xf>
    <xf numFmtId="0" fontId="56" fillId="0" borderId="11" xfId="0" applyFont="1" applyBorder="1" applyAlignment="1">
      <alignment horizontal="center"/>
    </xf>
    <xf numFmtId="8" fontId="57" fillId="0" borderId="11" xfId="0" applyNumberFormat="1" applyFont="1" applyBorder="1" applyAlignment="1">
      <alignment horizontal="right"/>
    </xf>
    <xf numFmtId="0" fontId="56" fillId="0" borderId="12" xfId="0" applyFont="1" applyBorder="1" applyAlignment="1">
      <alignment horizontal="right"/>
    </xf>
    <xf numFmtId="0" fontId="52" fillId="0" borderId="12" xfId="0" applyFont="1" applyBorder="1" applyAlignment="1">
      <alignment/>
    </xf>
    <xf numFmtId="8" fontId="57" fillId="0" borderId="12" xfId="0" applyNumberFormat="1" applyFont="1" applyBorder="1" applyAlignment="1">
      <alignment horizontal="right"/>
    </xf>
    <xf numFmtId="9" fontId="54" fillId="0" borderId="0" xfId="0" applyNumberFormat="1" applyFont="1" applyAlignment="1">
      <alignment horizontal="center"/>
    </xf>
    <xf numFmtId="9" fontId="57" fillId="0" borderId="11" xfId="0" applyNumberFormat="1" applyFont="1" applyBorder="1" applyAlignment="1">
      <alignment horizontal="center"/>
    </xf>
    <xf numFmtId="8" fontId="54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9" fontId="57" fillId="0" borderId="12" xfId="0" applyNumberFormat="1" applyFont="1" applyBorder="1" applyAlignment="1">
      <alignment horizontal="center"/>
    </xf>
    <xf numFmtId="39" fontId="52" fillId="0" borderId="0" xfId="0" applyNumberFormat="1" applyFont="1" applyAlignment="1">
      <alignment/>
    </xf>
    <xf numFmtId="39" fontId="56" fillId="0" borderId="11" xfId="0" applyNumberFormat="1" applyFont="1" applyBorder="1" applyAlignment="1">
      <alignment horizontal="center"/>
    </xf>
    <xf numFmtId="39" fontId="54" fillId="0" borderId="0" xfId="0" applyNumberFormat="1" applyFont="1" applyFill="1" applyAlignment="1">
      <alignment/>
    </xf>
    <xf numFmtId="39" fontId="57" fillId="0" borderId="11" xfId="0" applyNumberFormat="1" applyFont="1" applyBorder="1" applyAlignment="1">
      <alignment horizontal="right"/>
    </xf>
    <xf numFmtId="39" fontId="58" fillId="0" borderId="0" xfId="0" applyNumberFormat="1" applyFont="1" applyFill="1" applyAlignment="1">
      <alignment/>
    </xf>
    <xf numFmtId="39" fontId="4" fillId="0" borderId="0" xfId="0" applyNumberFormat="1" applyFont="1" applyFill="1" applyAlignment="1">
      <alignment/>
    </xf>
    <xf numFmtId="0" fontId="54" fillId="33" borderId="0" xfId="0" applyFont="1" applyFill="1" applyAlignment="1">
      <alignment/>
    </xf>
    <xf numFmtId="0" fontId="52" fillId="33" borderId="0" xfId="0" applyFont="1" applyFill="1" applyAlignment="1">
      <alignment/>
    </xf>
    <xf numFmtId="8" fontId="54" fillId="33" borderId="0" xfId="0" applyNumberFormat="1" applyFont="1" applyFill="1" applyAlignment="1">
      <alignment/>
    </xf>
    <xf numFmtId="39" fontId="54" fillId="33" borderId="0" xfId="0" applyNumberFormat="1" applyFont="1" applyFill="1" applyAlignment="1">
      <alignment/>
    </xf>
    <xf numFmtId="9" fontId="54" fillId="33" borderId="0" xfId="0" applyNumberFormat="1" applyFont="1" applyFill="1" applyAlignment="1">
      <alignment horizontal="center"/>
    </xf>
    <xf numFmtId="39" fontId="5" fillId="0" borderId="11" xfId="0" applyNumberFormat="1" applyFont="1" applyBorder="1" applyAlignment="1">
      <alignment horizontal="right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33" borderId="0" xfId="0" applyFont="1" applyFill="1" applyAlignment="1">
      <alignment horizontal="center"/>
    </xf>
    <xf numFmtId="165" fontId="59" fillId="0" borderId="0" xfId="0" applyNumberFormat="1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10" xfId="0" applyFont="1" applyBorder="1" applyAlignment="1">
      <alignment/>
    </xf>
    <xf numFmtId="165" fontId="60" fillId="0" borderId="1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8" fontId="62" fillId="0" borderId="0" xfId="0" applyNumberFormat="1" applyFont="1" applyAlignment="1">
      <alignment/>
    </xf>
    <xf numFmtId="0" fontId="61" fillId="0" borderId="10" xfId="0" applyFont="1" applyBorder="1" applyAlignment="1">
      <alignment/>
    </xf>
    <xf numFmtId="8" fontId="6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63" fillId="0" borderId="10" xfId="0" applyFont="1" applyBorder="1" applyAlignment="1">
      <alignment/>
    </xf>
    <xf numFmtId="165" fontId="63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64" fillId="0" borderId="0" xfId="0" applyFont="1" applyFill="1" applyBorder="1" applyAlignment="1">
      <alignment/>
    </xf>
    <xf numFmtId="165" fontId="61" fillId="0" borderId="0" xfId="0" applyNumberFormat="1" applyFont="1" applyFill="1" applyBorder="1" applyAlignment="1">
      <alignment/>
    </xf>
    <xf numFmtId="0" fontId="65" fillId="0" borderId="0" xfId="0" applyFont="1" applyAlignment="1" applyProtection="1">
      <alignment horizontal="left"/>
      <protection/>
    </xf>
    <xf numFmtId="0" fontId="66" fillId="0" borderId="0" xfId="0" applyFont="1" applyAlignment="1">
      <alignment horizontal="left"/>
    </xf>
    <xf numFmtId="165" fontId="61" fillId="0" borderId="0" xfId="0" applyNumberFormat="1" applyFont="1" applyFill="1" applyBorder="1" applyAlignment="1" applyProtection="1">
      <alignment/>
      <protection locked="0"/>
    </xf>
    <xf numFmtId="0" fontId="65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color theme="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tabSelected="1" zoomScale="90" zoomScaleNormal="90" zoomScalePageLayoutView="0" workbookViewId="0" topLeftCell="A7">
      <selection activeCell="F21" sqref="F21"/>
    </sheetView>
  </sheetViews>
  <sheetFormatPr defaultColWidth="9.140625" defaultRowHeight="15"/>
  <cols>
    <col min="1" max="1" width="67.7109375" style="1" customWidth="1"/>
    <col min="2" max="2" width="1.7109375" style="1" customWidth="1"/>
    <col min="3" max="3" width="17.00390625" style="1" customWidth="1"/>
    <col min="4" max="4" width="1.57421875" style="1" customWidth="1"/>
    <col min="5" max="5" width="17.00390625" style="1" customWidth="1"/>
    <col min="6" max="6" width="1.7109375" style="1" customWidth="1"/>
    <col min="7" max="7" width="19.00390625" style="19" customWidth="1"/>
    <col min="8" max="8" width="1.57421875" style="1" customWidth="1"/>
    <col min="9" max="9" width="17.00390625" style="1" customWidth="1"/>
    <col min="10" max="10" width="1.7109375" style="1" customWidth="1"/>
    <col min="11" max="11" width="16.7109375" style="1" customWidth="1"/>
    <col min="12" max="12" width="9.140625" style="31" customWidth="1"/>
    <col min="13" max="16384" width="9.140625" style="1" customWidth="1"/>
  </cols>
  <sheetData>
    <row r="1" ht="45">
      <c r="A1" s="2" t="s">
        <v>47</v>
      </c>
    </row>
    <row r="3" spans="1:18" ht="19.5">
      <c r="A3" s="7" t="s">
        <v>54</v>
      </c>
      <c r="B3" s="8"/>
      <c r="C3" s="9" t="s">
        <v>36</v>
      </c>
      <c r="D3" s="8"/>
      <c r="E3" s="9" t="s">
        <v>48</v>
      </c>
      <c r="F3" s="9"/>
      <c r="G3" s="20" t="s">
        <v>28</v>
      </c>
      <c r="H3" s="8"/>
      <c r="I3" s="9" t="s">
        <v>49</v>
      </c>
      <c r="J3" s="8"/>
      <c r="K3" s="9" t="s">
        <v>27</v>
      </c>
      <c r="L3" s="32"/>
      <c r="N3" s="17"/>
      <c r="O3" s="17"/>
      <c r="P3" s="17"/>
      <c r="Q3" s="17"/>
      <c r="R3" s="17"/>
    </row>
    <row r="4" spans="1:18" ht="18">
      <c r="A4" s="3" t="s">
        <v>0</v>
      </c>
      <c r="C4" s="5">
        <v>21600</v>
      </c>
      <c r="E4" s="16">
        <v>21540</v>
      </c>
      <c r="F4" s="16"/>
      <c r="G4" s="23">
        <f>C4-E4</f>
        <v>60</v>
      </c>
      <c r="I4" s="5">
        <v>21600</v>
      </c>
      <c r="K4" s="14">
        <f>(I4-C4)/C4</f>
        <v>0</v>
      </c>
      <c r="N4" s="17"/>
      <c r="O4" s="17"/>
      <c r="P4" s="17"/>
      <c r="Q4" s="17"/>
      <c r="R4" s="17"/>
    </row>
    <row r="5" spans="1:18" ht="11.25" customHeight="1">
      <c r="A5" s="4" t="s">
        <v>38</v>
      </c>
      <c r="C5" s="5"/>
      <c r="E5" s="5"/>
      <c r="F5" s="5"/>
      <c r="G5" s="23"/>
      <c r="I5" s="5"/>
      <c r="K5" s="14" t="e">
        <f aca="true" t="shared" si="0" ref="K5:K10">(I5-C5)/C5</f>
        <v>#DIV/0!</v>
      </c>
      <c r="N5" s="17"/>
      <c r="O5" s="17"/>
      <c r="P5" s="17"/>
      <c r="Q5" s="17"/>
      <c r="R5" s="17"/>
    </row>
    <row r="6" spans="1:11" ht="18">
      <c r="A6" s="3" t="s">
        <v>1</v>
      </c>
      <c r="C6" s="5">
        <v>2000</v>
      </c>
      <c r="E6" s="5">
        <v>2048</v>
      </c>
      <c r="F6" s="5"/>
      <c r="G6" s="23">
        <f>C6-E6</f>
        <v>-48</v>
      </c>
      <c r="I6" s="5">
        <v>2100</v>
      </c>
      <c r="K6" s="14">
        <f t="shared" si="0"/>
        <v>0.05</v>
      </c>
    </row>
    <row r="7" spans="1:11" ht="18">
      <c r="A7" s="3" t="s">
        <v>2</v>
      </c>
      <c r="C7" s="5">
        <v>1300</v>
      </c>
      <c r="E7" s="16">
        <v>1402.8</v>
      </c>
      <c r="F7" s="16"/>
      <c r="G7" s="23">
        <f>C7-E7</f>
        <v>-102.79999999999995</v>
      </c>
      <c r="I7" s="5">
        <v>1450</v>
      </c>
      <c r="K7" s="14">
        <f t="shared" si="0"/>
        <v>0.11538461538461539</v>
      </c>
    </row>
    <row r="8" spans="1:11" ht="18">
      <c r="A8" s="3" t="s">
        <v>30</v>
      </c>
      <c r="C8" s="5">
        <v>2500</v>
      </c>
      <c r="E8" s="16">
        <v>2613.39</v>
      </c>
      <c r="F8" s="16"/>
      <c r="G8" s="23">
        <f>C8-E8</f>
        <v>-113.38999999999987</v>
      </c>
      <c r="I8" s="5">
        <v>2700</v>
      </c>
      <c r="K8" s="14">
        <f t="shared" si="0"/>
        <v>0.08</v>
      </c>
    </row>
    <row r="9" spans="1:11" ht="18">
      <c r="A9" s="3" t="s">
        <v>37</v>
      </c>
      <c r="C9" s="5">
        <v>1200</v>
      </c>
      <c r="E9" s="5">
        <v>950</v>
      </c>
      <c r="F9" s="5"/>
      <c r="G9" s="23">
        <f>C9-E9</f>
        <v>250</v>
      </c>
      <c r="I9" s="5">
        <v>1200</v>
      </c>
      <c r="K9" s="14">
        <f t="shared" si="0"/>
        <v>0</v>
      </c>
    </row>
    <row r="10" spans="1:11" ht="18">
      <c r="A10" s="3" t="s">
        <v>3</v>
      </c>
      <c r="C10" s="5">
        <v>9400</v>
      </c>
      <c r="E10" s="16">
        <v>9711</v>
      </c>
      <c r="F10" s="16"/>
      <c r="G10" s="23">
        <f>C10-E10</f>
        <v>-311</v>
      </c>
      <c r="I10" s="5">
        <v>9800</v>
      </c>
      <c r="K10" s="14">
        <f t="shared" si="0"/>
        <v>0.0425531914893617</v>
      </c>
    </row>
    <row r="11" spans="1:11" ht="13.5" customHeight="1">
      <c r="A11" s="4" t="s">
        <v>38</v>
      </c>
      <c r="G11" s="21"/>
      <c r="K11" s="14"/>
    </row>
    <row r="12" spans="1:12" ht="19.5">
      <c r="A12" s="7" t="s">
        <v>4</v>
      </c>
      <c r="B12" s="9"/>
      <c r="C12" s="10">
        <f>SUM(C4:C10)</f>
        <v>38000</v>
      </c>
      <c r="D12" s="10"/>
      <c r="E12" s="10">
        <f>SUM(E4:E10)</f>
        <v>38265.19</v>
      </c>
      <c r="F12" s="10"/>
      <c r="G12" s="22">
        <f>C12-E12</f>
        <v>-265.1900000000023</v>
      </c>
      <c r="H12" s="10"/>
      <c r="I12" s="10">
        <f>SUM(I4:I10)</f>
        <v>38850</v>
      </c>
      <c r="J12" s="8"/>
      <c r="K12" s="15">
        <f>(I12-C12)/C12</f>
        <v>0.02236842105263158</v>
      </c>
      <c r="L12" s="32"/>
    </row>
    <row r="13" ht="18">
      <c r="G13" s="21"/>
    </row>
    <row r="14" spans="1:7" ht="19.5">
      <c r="A14" s="6" t="s">
        <v>5</v>
      </c>
      <c r="G14" s="21"/>
    </row>
    <row r="15" spans="1:11" ht="18">
      <c r="A15" s="3" t="s">
        <v>39</v>
      </c>
      <c r="C15" s="5">
        <v>16000</v>
      </c>
      <c r="E15" s="5">
        <v>3876.21</v>
      </c>
      <c r="F15" s="5"/>
      <c r="G15" s="21">
        <f>C15-E15</f>
        <v>12123.79</v>
      </c>
      <c r="I15" s="5">
        <v>16000</v>
      </c>
      <c r="K15" s="14">
        <f>(I15-C15)/C15</f>
        <v>0</v>
      </c>
    </row>
    <row r="16" spans="1:11" ht="18">
      <c r="A16" s="3" t="s">
        <v>6</v>
      </c>
      <c r="C16" s="5">
        <v>1750</v>
      </c>
      <c r="E16" s="5">
        <v>840</v>
      </c>
      <c r="F16" s="5"/>
      <c r="G16" s="21">
        <f aca="true" t="shared" si="1" ref="G16:G24">C16-E16</f>
        <v>910</v>
      </c>
      <c r="I16" s="5">
        <v>1750</v>
      </c>
      <c r="K16" s="14">
        <f aca="true" t="shared" si="2" ref="K16:K24">(I16-C16)/C16</f>
        <v>0</v>
      </c>
    </row>
    <row r="17" spans="1:11" ht="18">
      <c r="A17" s="3" t="s">
        <v>7</v>
      </c>
      <c r="C17" s="5">
        <v>5000</v>
      </c>
      <c r="E17" s="5">
        <v>4627.91</v>
      </c>
      <c r="F17" s="5"/>
      <c r="G17" s="21">
        <f t="shared" si="1"/>
        <v>372.09000000000015</v>
      </c>
      <c r="I17" s="5">
        <v>5000</v>
      </c>
      <c r="K17" s="14">
        <f t="shared" si="2"/>
        <v>0</v>
      </c>
    </row>
    <row r="18" spans="1:11" ht="18">
      <c r="A18" s="3" t="s">
        <v>35</v>
      </c>
      <c r="C18" s="5">
        <v>6000</v>
      </c>
      <c r="E18" s="5">
        <v>20953.67</v>
      </c>
      <c r="F18" s="5"/>
      <c r="G18" s="21">
        <f t="shared" si="1"/>
        <v>-14953.669999999998</v>
      </c>
      <c r="I18" s="5">
        <v>6000</v>
      </c>
      <c r="K18" s="14">
        <f t="shared" si="2"/>
        <v>0</v>
      </c>
    </row>
    <row r="19" spans="1:11" ht="18">
      <c r="A19" s="3" t="s">
        <v>40</v>
      </c>
      <c r="C19" s="5">
        <v>2500</v>
      </c>
      <c r="E19" s="5">
        <v>2315.32</v>
      </c>
      <c r="F19" s="5"/>
      <c r="G19" s="21">
        <f t="shared" si="1"/>
        <v>184.67999999999984</v>
      </c>
      <c r="I19" s="5">
        <v>3000</v>
      </c>
      <c r="K19" s="14">
        <f t="shared" si="2"/>
        <v>0.2</v>
      </c>
    </row>
    <row r="20" spans="1:11" ht="18">
      <c r="A20" s="3" t="s">
        <v>32</v>
      </c>
      <c r="C20" s="5">
        <v>90000</v>
      </c>
      <c r="E20" s="16">
        <v>64998.1</v>
      </c>
      <c r="F20" s="16"/>
      <c r="G20" s="21">
        <f t="shared" si="1"/>
        <v>25001.9</v>
      </c>
      <c r="I20" s="5">
        <v>90000</v>
      </c>
      <c r="K20" s="14">
        <f t="shared" si="2"/>
        <v>0</v>
      </c>
    </row>
    <row r="21" spans="1:11" ht="18">
      <c r="A21" s="3" t="s">
        <v>8</v>
      </c>
      <c r="C21" s="5">
        <v>6000</v>
      </c>
      <c r="E21" s="5">
        <v>2957.64</v>
      </c>
      <c r="F21" s="5"/>
      <c r="G21" s="21">
        <f t="shared" si="1"/>
        <v>3042.36</v>
      </c>
      <c r="I21" s="5">
        <v>6000</v>
      </c>
      <c r="K21" s="14">
        <f t="shared" si="2"/>
        <v>0</v>
      </c>
    </row>
    <row r="22" spans="1:11" ht="18">
      <c r="A22" s="3" t="s">
        <v>9</v>
      </c>
      <c r="C22" s="5">
        <v>15600</v>
      </c>
      <c r="E22" s="16">
        <v>15000</v>
      </c>
      <c r="F22" s="16"/>
      <c r="G22" s="21">
        <f t="shared" si="1"/>
        <v>600</v>
      </c>
      <c r="I22" s="5">
        <f>15600+(200*12)</f>
        <v>18000</v>
      </c>
      <c r="K22" s="14">
        <f t="shared" si="2"/>
        <v>0.15384615384615385</v>
      </c>
    </row>
    <row r="23" spans="1:11" ht="18">
      <c r="A23" s="3" t="s">
        <v>10</v>
      </c>
      <c r="C23" s="5">
        <v>9200</v>
      </c>
      <c r="E23" s="5">
        <f>(108.77*7)*12</f>
        <v>9136.68</v>
      </c>
      <c r="F23" s="5"/>
      <c r="G23" s="21">
        <f t="shared" si="1"/>
        <v>63.31999999999971</v>
      </c>
      <c r="I23" s="5">
        <v>9200</v>
      </c>
      <c r="K23" s="14">
        <f t="shared" si="2"/>
        <v>0</v>
      </c>
    </row>
    <row r="24" spans="1:11" ht="18">
      <c r="A24" s="3" t="s">
        <v>11</v>
      </c>
      <c r="C24" s="5">
        <v>6000</v>
      </c>
      <c r="E24" s="5">
        <v>0</v>
      </c>
      <c r="F24" s="5"/>
      <c r="G24" s="21">
        <f t="shared" si="1"/>
        <v>6000</v>
      </c>
      <c r="I24" s="5">
        <v>6000</v>
      </c>
      <c r="K24" s="14">
        <f t="shared" si="2"/>
        <v>0</v>
      </c>
    </row>
    <row r="25" spans="1:11" ht="19.5">
      <c r="A25" s="7" t="s">
        <v>12</v>
      </c>
      <c r="B25" s="8"/>
      <c r="C25" s="10">
        <f>SUM(C15:C24)</f>
        <v>158050</v>
      </c>
      <c r="D25" s="10"/>
      <c r="E25" s="10">
        <f>SUM(E15:E24)</f>
        <v>124705.53</v>
      </c>
      <c r="F25" s="10"/>
      <c r="G25" s="22">
        <f>C25-E25</f>
        <v>33344.47</v>
      </c>
      <c r="H25" s="10"/>
      <c r="I25" s="10">
        <f>SUM(I15:I24)</f>
        <v>160950</v>
      </c>
      <c r="J25" s="8"/>
      <c r="K25" s="15">
        <f>(I25-C25)/C25</f>
        <v>0.01834862385321101</v>
      </c>
    </row>
    <row r="26" ht="18">
      <c r="G26" s="21"/>
    </row>
    <row r="27" spans="1:7" ht="19.5">
      <c r="A27" s="6" t="s">
        <v>13</v>
      </c>
      <c r="G27" s="21"/>
    </row>
    <row r="28" spans="1:12" s="26" customFormat="1" ht="18">
      <c r="A28" s="25" t="s">
        <v>18</v>
      </c>
      <c r="C28" s="27">
        <v>3200</v>
      </c>
      <c r="E28" s="27">
        <v>1273.93</v>
      </c>
      <c r="F28" s="27"/>
      <c r="G28" s="28">
        <f>C28-E28</f>
        <v>1926.07</v>
      </c>
      <c r="I28" s="27">
        <v>3200</v>
      </c>
      <c r="K28" s="29">
        <f>(I28-C28)/C28</f>
        <v>0</v>
      </c>
      <c r="L28" s="33"/>
    </row>
    <row r="29" spans="1:11" ht="18">
      <c r="A29" s="3" t="s">
        <v>14</v>
      </c>
      <c r="C29" s="5">
        <v>10000</v>
      </c>
      <c r="E29" s="5">
        <v>11853.97</v>
      </c>
      <c r="F29" s="5"/>
      <c r="G29" s="28">
        <f aca="true" t="shared" si="3" ref="G29:G34">C29-E29</f>
        <v>-1853.9699999999993</v>
      </c>
      <c r="I29" s="5">
        <v>12000</v>
      </c>
      <c r="K29" s="29">
        <f aca="true" t="shared" si="4" ref="K29:K34">(I29-C29)/C29</f>
        <v>0.2</v>
      </c>
    </row>
    <row r="30" spans="1:11" ht="18">
      <c r="A30" s="3" t="s">
        <v>34</v>
      </c>
      <c r="C30" s="5">
        <v>650</v>
      </c>
      <c r="D30" s="24"/>
      <c r="E30" s="24">
        <v>624.39</v>
      </c>
      <c r="F30" s="24"/>
      <c r="G30" s="28">
        <f t="shared" si="3"/>
        <v>25.610000000000014</v>
      </c>
      <c r="H30" s="24"/>
      <c r="I30" s="5">
        <v>650</v>
      </c>
      <c r="K30" s="29">
        <f t="shared" si="4"/>
        <v>0</v>
      </c>
    </row>
    <row r="31" spans="1:12" s="26" customFormat="1" ht="18">
      <c r="A31" s="3" t="s">
        <v>15</v>
      </c>
      <c r="C31" s="27">
        <v>2700</v>
      </c>
      <c r="D31" s="21"/>
      <c r="E31" s="21">
        <v>2436.89</v>
      </c>
      <c r="F31" s="21"/>
      <c r="G31" s="28">
        <f t="shared" si="3"/>
        <v>263.1100000000001</v>
      </c>
      <c r="H31" s="21"/>
      <c r="I31" s="27">
        <v>2700</v>
      </c>
      <c r="K31" s="29">
        <f t="shared" si="4"/>
        <v>0</v>
      </c>
      <c r="L31" s="33"/>
    </row>
    <row r="32" spans="1:11" ht="18">
      <c r="A32" s="3" t="s">
        <v>20</v>
      </c>
      <c r="C32" s="5">
        <v>2000</v>
      </c>
      <c r="D32" s="24"/>
      <c r="E32" s="24">
        <v>500</v>
      </c>
      <c r="F32" s="24"/>
      <c r="G32" s="28">
        <f t="shared" si="3"/>
        <v>1500</v>
      </c>
      <c r="H32" s="24"/>
      <c r="I32" s="5">
        <v>2000</v>
      </c>
      <c r="K32" s="29">
        <f t="shared" si="4"/>
        <v>0</v>
      </c>
    </row>
    <row r="33" spans="1:11" ht="18">
      <c r="A33" s="3" t="s">
        <v>19</v>
      </c>
      <c r="C33" s="5">
        <v>400</v>
      </c>
      <c r="E33" s="5">
        <v>800</v>
      </c>
      <c r="F33" s="5"/>
      <c r="G33" s="28">
        <f t="shared" si="3"/>
        <v>-400</v>
      </c>
      <c r="I33" s="5">
        <v>400</v>
      </c>
      <c r="K33" s="29">
        <f t="shared" si="4"/>
        <v>0</v>
      </c>
    </row>
    <row r="34" spans="1:12" ht="18">
      <c r="A34" s="3" t="s">
        <v>16</v>
      </c>
      <c r="C34" s="5">
        <v>3000</v>
      </c>
      <c r="E34" s="5">
        <v>2375.48</v>
      </c>
      <c r="F34" s="5"/>
      <c r="G34" s="28">
        <f t="shared" si="3"/>
        <v>624.52</v>
      </c>
      <c r="I34" s="5">
        <v>3000</v>
      </c>
      <c r="K34" s="29">
        <f t="shared" si="4"/>
        <v>0</v>
      </c>
      <c r="L34" s="31" t="s">
        <v>46</v>
      </c>
    </row>
    <row r="35" spans="1:11" ht="19.5">
      <c r="A35" s="7" t="s">
        <v>24</v>
      </c>
      <c r="B35" s="8"/>
      <c r="C35" s="10">
        <f>SUM(C28:C34)</f>
        <v>21950</v>
      </c>
      <c r="D35" s="10"/>
      <c r="E35" s="10">
        <f>SUM(E28:E34)</f>
        <v>19864.66</v>
      </c>
      <c r="F35" s="10"/>
      <c r="G35" s="30">
        <f>E35-C35</f>
        <v>-2085.34</v>
      </c>
      <c r="H35" s="10"/>
      <c r="I35" s="10">
        <f>SUM(I28:I34)</f>
        <v>23950</v>
      </c>
      <c r="J35" s="8"/>
      <c r="K35" s="15">
        <f>(I35-C35)/C35</f>
        <v>0.09111617312072894</v>
      </c>
    </row>
    <row r="36" ht="18">
      <c r="G36" s="21"/>
    </row>
    <row r="37" spans="1:7" ht="19.5">
      <c r="A37" s="6" t="s">
        <v>17</v>
      </c>
      <c r="G37" s="21"/>
    </row>
    <row r="38" spans="1:11" ht="18">
      <c r="A38" s="3" t="s">
        <v>21</v>
      </c>
      <c r="C38" s="5">
        <v>500</v>
      </c>
      <c r="E38" s="5">
        <v>500</v>
      </c>
      <c r="F38" s="5"/>
      <c r="G38" s="21">
        <f aca="true" t="shared" si="5" ref="G38:G44">C38-E38</f>
        <v>0</v>
      </c>
      <c r="I38" s="5">
        <v>500</v>
      </c>
      <c r="K38" s="14">
        <f aca="true" t="shared" si="6" ref="K38:K45">(I38-C38)/C38</f>
        <v>0</v>
      </c>
    </row>
    <row r="39" spans="1:11" ht="18">
      <c r="A39" s="3" t="s">
        <v>31</v>
      </c>
      <c r="C39" s="5">
        <v>500</v>
      </c>
      <c r="E39" s="5">
        <v>500</v>
      </c>
      <c r="F39" s="5"/>
      <c r="G39" s="21">
        <f t="shared" si="5"/>
        <v>0</v>
      </c>
      <c r="I39" s="5">
        <v>500</v>
      </c>
      <c r="K39" s="14">
        <f t="shared" si="6"/>
        <v>0</v>
      </c>
    </row>
    <row r="40" spans="1:11" ht="18">
      <c r="A40" s="3" t="s">
        <v>33</v>
      </c>
      <c r="C40" s="5">
        <v>1000</v>
      </c>
      <c r="E40" s="5">
        <v>1000</v>
      </c>
      <c r="F40" s="5"/>
      <c r="G40" s="21">
        <f t="shared" si="5"/>
        <v>0</v>
      </c>
      <c r="I40" s="5">
        <v>1000</v>
      </c>
      <c r="K40" s="14">
        <f t="shared" si="6"/>
        <v>0</v>
      </c>
    </row>
    <row r="41" spans="1:11" ht="18">
      <c r="A41" s="3" t="s">
        <v>41</v>
      </c>
      <c r="C41" s="5">
        <v>725</v>
      </c>
      <c r="E41" s="5">
        <v>725</v>
      </c>
      <c r="F41" s="5"/>
      <c r="G41" s="21">
        <f t="shared" si="5"/>
        <v>0</v>
      </c>
      <c r="I41" s="5">
        <v>725</v>
      </c>
      <c r="K41" s="14">
        <f t="shared" si="6"/>
        <v>0</v>
      </c>
    </row>
    <row r="42" spans="1:11" ht="18">
      <c r="A42" s="3" t="s">
        <v>53</v>
      </c>
      <c r="C42" s="5">
        <v>0</v>
      </c>
      <c r="E42" s="5">
        <v>0</v>
      </c>
      <c r="F42" s="5"/>
      <c r="G42" s="21">
        <f t="shared" si="5"/>
        <v>0</v>
      </c>
      <c r="I42" s="5">
        <v>500</v>
      </c>
      <c r="K42" s="14" t="e">
        <f t="shared" si="6"/>
        <v>#DIV/0!</v>
      </c>
    </row>
    <row r="43" spans="1:11" ht="18">
      <c r="A43" s="3" t="s">
        <v>22</v>
      </c>
      <c r="C43" s="5">
        <v>1000</v>
      </c>
      <c r="E43" s="5">
        <v>1082.79</v>
      </c>
      <c r="F43" s="5"/>
      <c r="G43" s="21">
        <f t="shared" si="5"/>
        <v>-82.78999999999996</v>
      </c>
      <c r="I43" s="5">
        <v>1000</v>
      </c>
      <c r="K43" s="14">
        <f t="shared" si="6"/>
        <v>0</v>
      </c>
    </row>
    <row r="44" spans="1:11" ht="18">
      <c r="A44" s="3" t="s">
        <v>23</v>
      </c>
      <c r="C44" s="5">
        <v>1000</v>
      </c>
      <c r="E44" s="5">
        <v>500</v>
      </c>
      <c r="F44" s="5"/>
      <c r="G44" s="21">
        <f t="shared" si="5"/>
        <v>500</v>
      </c>
      <c r="I44" s="5">
        <v>1000</v>
      </c>
      <c r="K44" s="14">
        <f t="shared" si="6"/>
        <v>0</v>
      </c>
    </row>
    <row r="45" spans="1:11" ht="19.5">
      <c r="A45" s="7" t="s">
        <v>25</v>
      </c>
      <c r="B45" s="8"/>
      <c r="C45" s="10">
        <f>SUM(C38:C44)</f>
        <v>4725</v>
      </c>
      <c r="D45" s="10"/>
      <c r="E45" s="10">
        <f>SUM(E38:E44)</f>
        <v>4307.79</v>
      </c>
      <c r="F45" s="10"/>
      <c r="G45" s="22">
        <f>E45-C45</f>
        <v>-417.21000000000004</v>
      </c>
      <c r="H45" s="10"/>
      <c r="I45" s="10">
        <f>SUM(I38:I44)</f>
        <v>5225</v>
      </c>
      <c r="J45" s="8"/>
      <c r="K45" s="15">
        <f t="shared" si="6"/>
        <v>0.10582010582010581</v>
      </c>
    </row>
    <row r="46" spans="3:11" ht="18">
      <c r="C46" s="1" t="s">
        <v>29</v>
      </c>
      <c r="G46" s="21"/>
      <c r="I46" s="1" t="s">
        <v>29</v>
      </c>
      <c r="K46" s="14"/>
    </row>
    <row r="47" spans="7:11" ht="18">
      <c r="G47" s="21"/>
      <c r="K47" s="14"/>
    </row>
    <row r="48" spans="1:11" ht="20.25" thickBot="1">
      <c r="A48" s="11" t="s">
        <v>26</v>
      </c>
      <c r="B48" s="12"/>
      <c r="C48" s="13">
        <f>C45+C35+C25+C12</f>
        <v>222725</v>
      </c>
      <c r="D48" s="13"/>
      <c r="E48" s="13">
        <f>E45+E35+E25+E12</f>
        <v>187143.17</v>
      </c>
      <c r="F48" s="13"/>
      <c r="G48" s="13">
        <f>G12+G25+G35+G45</f>
        <v>30576.73</v>
      </c>
      <c r="H48" s="13"/>
      <c r="I48" s="13">
        <f>I45+I35+I25+I12</f>
        <v>228975</v>
      </c>
      <c r="J48" s="12"/>
      <c r="K48" s="18">
        <f>(I48-C48)/C48</f>
        <v>0.028061510831743183</v>
      </c>
    </row>
    <row r="49" ht="18">
      <c r="G49" s="21"/>
    </row>
    <row r="50" spans="1:7" ht="19.5">
      <c r="A50" s="6" t="s">
        <v>42</v>
      </c>
      <c r="G50" s="21"/>
    </row>
    <row r="51" spans="1:11" ht="18">
      <c r="A51" s="3" t="s">
        <v>32</v>
      </c>
      <c r="C51" s="5">
        <v>0</v>
      </c>
      <c r="E51" s="5">
        <v>0</v>
      </c>
      <c r="F51" s="5"/>
      <c r="G51" s="21">
        <f>E51-C51</f>
        <v>0</v>
      </c>
      <c r="I51" s="5">
        <v>10000</v>
      </c>
      <c r="K51" s="14" t="e">
        <f>(I51-C51)/C51</f>
        <v>#DIV/0!</v>
      </c>
    </row>
    <row r="52" spans="1:11" ht="18">
      <c r="A52" s="3" t="s">
        <v>43</v>
      </c>
      <c r="C52" s="5">
        <v>0</v>
      </c>
      <c r="E52" s="5">
        <v>0</v>
      </c>
      <c r="F52" s="5"/>
      <c r="G52" s="24">
        <f>E52-C52</f>
        <v>0</v>
      </c>
      <c r="I52" s="5">
        <v>1500</v>
      </c>
      <c r="K52" s="14" t="e">
        <f>(I52-C52)/C52</f>
        <v>#DIV/0!</v>
      </c>
    </row>
    <row r="53" spans="1:11" ht="18">
      <c r="A53" s="3" t="s">
        <v>44</v>
      </c>
      <c r="C53" s="5">
        <v>0</v>
      </c>
      <c r="E53" s="5">
        <v>0</v>
      </c>
      <c r="F53" s="5"/>
      <c r="G53" s="21">
        <f>E53-C53</f>
        <v>0</v>
      </c>
      <c r="I53" s="5">
        <v>500</v>
      </c>
      <c r="K53" s="14" t="e">
        <f>(I53-C53)/C53</f>
        <v>#DIV/0!</v>
      </c>
    </row>
    <row r="54" spans="1:11" ht="19.5">
      <c r="A54" s="7" t="s">
        <v>45</v>
      </c>
      <c r="B54" s="8"/>
      <c r="C54" s="10">
        <f>SUM(C51:C53)</f>
        <v>0</v>
      </c>
      <c r="D54" s="10"/>
      <c r="E54" s="10">
        <f>SUM(E51:E53)</f>
        <v>0</v>
      </c>
      <c r="F54" s="10"/>
      <c r="G54" s="30">
        <f>E54-C54</f>
        <v>0</v>
      </c>
      <c r="H54" s="10"/>
      <c r="I54" s="10">
        <f>SUM(I51:I53)</f>
        <v>12000</v>
      </c>
      <c r="J54" s="8"/>
      <c r="K54" s="15" t="e">
        <f>(I54-C54)/C54</f>
        <v>#DIV/0!</v>
      </c>
    </row>
    <row r="57" ht="13.5">
      <c r="A57" s="1" t="s">
        <v>50</v>
      </c>
    </row>
    <row r="58" ht="13.5">
      <c r="A58" s="1" t="s">
        <v>51</v>
      </c>
    </row>
    <row r="59" ht="13.5">
      <c r="A59" s="1" t="s">
        <v>52</v>
      </c>
    </row>
  </sheetData>
  <sheetProtection sheet="1"/>
  <conditionalFormatting sqref="G4:G10">
    <cfRule type="cellIs" priority="8" dxfId="9" operator="greaterThanOrEqual" stopIfTrue="1">
      <formula>0</formula>
    </cfRule>
    <cfRule type="cellIs" priority="9" dxfId="10" operator="lessThan" stopIfTrue="1">
      <formula>0</formula>
    </cfRule>
  </conditionalFormatting>
  <conditionalFormatting sqref="G15:G24">
    <cfRule type="cellIs" priority="6" dxfId="10" operator="lessThan" stopIfTrue="1">
      <formula>0</formula>
    </cfRule>
    <cfRule type="cellIs" priority="7" dxfId="9" operator="greaterThanOrEqual" stopIfTrue="1">
      <formula>0</formula>
    </cfRule>
  </conditionalFormatting>
  <conditionalFormatting sqref="G38:G44">
    <cfRule type="cellIs" priority="4" dxfId="10" operator="lessThan" stopIfTrue="1">
      <formula>0</formula>
    </cfRule>
    <cfRule type="cellIs" priority="5" dxfId="9" operator="greaterThanOrEqual" stopIfTrue="1">
      <formula>0</formula>
    </cfRule>
  </conditionalFormatting>
  <conditionalFormatting sqref="G28:G34">
    <cfRule type="cellIs" priority="2" dxfId="10" operator="lessThan" stopIfTrue="1">
      <formula>0</formula>
    </cfRule>
    <cfRule type="cellIs" priority="3" dxfId="9" operator="lessThanOrEqual" stopIfTrue="1">
      <formula>0</formula>
    </cfRule>
  </conditionalFormatting>
  <conditionalFormatting sqref="K4:K54">
    <cfRule type="containsErrors" priority="1" dxfId="11" stopIfTrue="1">
      <formula>ISERROR(K4)</formula>
    </cfRule>
  </conditionalFormatting>
  <printOptions/>
  <pageMargins left="0.25" right="0.25" top="0.75" bottom="0.75" header="0.3" footer="0.3"/>
  <pageSetup fitToHeight="1" fitToWidth="1"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9.7109375" style="0" customWidth="1"/>
    <col min="3" max="3" width="14.421875" style="0" customWidth="1"/>
    <col min="5" max="5" width="16.7109375" style="0" customWidth="1"/>
  </cols>
  <sheetData>
    <row r="1" spans="1:9" ht="28.5">
      <c r="A1" s="51" t="s">
        <v>55</v>
      </c>
      <c r="B1" s="52"/>
      <c r="C1" s="52"/>
      <c r="D1" s="52"/>
      <c r="E1" s="52"/>
      <c r="F1" s="48"/>
      <c r="G1" s="48"/>
      <c r="H1" s="48"/>
      <c r="I1" s="48"/>
    </row>
    <row r="2" spans="1:9" ht="28.5">
      <c r="A2" s="51">
        <v>2019</v>
      </c>
      <c r="B2" s="52"/>
      <c r="C2" s="52"/>
      <c r="D2" s="52"/>
      <c r="E2" s="52"/>
      <c r="F2" s="48"/>
      <c r="G2" s="48"/>
      <c r="H2" s="48"/>
      <c r="I2" s="48"/>
    </row>
    <row r="3" spans="1:9" ht="21">
      <c r="A3" t="s">
        <v>74</v>
      </c>
      <c r="F3" s="49"/>
      <c r="G3" s="49"/>
      <c r="H3" s="49"/>
      <c r="I3" s="49"/>
    </row>
    <row r="4" spans="3:5" ht="16.5" customHeight="1">
      <c r="C4" s="34" t="s">
        <v>56</v>
      </c>
      <c r="D4" s="35"/>
      <c r="E4" s="35" t="s">
        <v>57</v>
      </c>
    </row>
    <row r="5" spans="1:5" ht="23.25">
      <c r="A5" s="36" t="s">
        <v>58</v>
      </c>
      <c r="B5" s="36"/>
      <c r="C5" s="37">
        <v>108.77</v>
      </c>
      <c r="D5" s="37"/>
      <c r="E5" s="37">
        <f>C5*12</f>
        <v>1305.24</v>
      </c>
    </row>
    <row r="6" spans="1:5" ht="18">
      <c r="A6" s="38" t="s">
        <v>32</v>
      </c>
      <c r="B6" s="38"/>
      <c r="C6" s="39">
        <f>Budget!E20/180/12</f>
        <v>30.091712962962962</v>
      </c>
      <c r="E6" s="39">
        <f>C6*12</f>
        <v>361.10055555555556</v>
      </c>
    </row>
    <row r="7" spans="1:5" ht="18">
      <c r="A7" s="38" t="s">
        <v>59</v>
      </c>
      <c r="B7" s="38"/>
      <c r="C7" s="39">
        <f>Budget!E10/180/12</f>
        <v>4.495833333333334</v>
      </c>
      <c r="E7" s="39">
        <f aca="true" t="shared" si="0" ref="E7:E31">C7*12</f>
        <v>53.95</v>
      </c>
    </row>
    <row r="8" spans="1:5" ht="18">
      <c r="A8" s="38" t="s">
        <v>0</v>
      </c>
      <c r="B8" s="38"/>
      <c r="C8" s="39">
        <f>Budget!E4/180/12</f>
        <v>9.972222222222223</v>
      </c>
      <c r="E8" s="39">
        <f t="shared" si="0"/>
        <v>119.66666666666669</v>
      </c>
    </row>
    <row r="9" spans="1:5" ht="18">
      <c r="A9" s="38" t="s">
        <v>1</v>
      </c>
      <c r="B9" s="38"/>
      <c r="C9" s="39">
        <f>Budget!E6/180/12</f>
        <v>0.9481481481481482</v>
      </c>
      <c r="E9" s="39">
        <f t="shared" si="0"/>
        <v>11.377777777777778</v>
      </c>
    </row>
    <row r="10" spans="1:5" ht="18">
      <c r="A10" s="38" t="s">
        <v>60</v>
      </c>
      <c r="B10" s="38"/>
      <c r="C10" s="39">
        <f>Budget!E7/180/12</f>
        <v>0.6494444444444444</v>
      </c>
      <c r="E10" s="39">
        <f t="shared" si="0"/>
        <v>7.793333333333333</v>
      </c>
    </row>
    <row r="11" spans="1:5" ht="18">
      <c r="A11" s="38" t="s">
        <v>61</v>
      </c>
      <c r="B11" s="38"/>
      <c r="C11" s="39">
        <f>Budget!E8/180/12</f>
        <v>1.2099027777777778</v>
      </c>
      <c r="E11" s="39">
        <f t="shared" si="0"/>
        <v>14.518833333333333</v>
      </c>
    </row>
    <row r="12" spans="1:5" ht="18">
      <c r="A12" s="38" t="s">
        <v>62</v>
      </c>
      <c r="B12" s="38"/>
      <c r="C12" s="39">
        <f>Budget!E9/180/12</f>
        <v>0.4398148148148148</v>
      </c>
      <c r="E12" s="39">
        <f t="shared" si="0"/>
        <v>5.277777777777778</v>
      </c>
    </row>
    <row r="13" spans="1:5" ht="18">
      <c r="A13" s="38" t="s">
        <v>63</v>
      </c>
      <c r="B13" s="38"/>
      <c r="C13" s="39">
        <f>Budget!E15/180/12</f>
        <v>1.7945416666666667</v>
      </c>
      <c r="E13" s="39">
        <f t="shared" si="0"/>
        <v>21.5345</v>
      </c>
    </row>
    <row r="14" spans="1:5" ht="18">
      <c r="A14" s="38" t="s">
        <v>6</v>
      </c>
      <c r="B14" s="38"/>
      <c r="C14" s="39">
        <f>Budget!E16/180/12</f>
        <v>0.3888888888888889</v>
      </c>
      <c r="E14" s="39">
        <f t="shared" si="0"/>
        <v>4.666666666666667</v>
      </c>
    </row>
    <row r="15" spans="1:5" ht="18">
      <c r="A15" s="38" t="s">
        <v>64</v>
      </c>
      <c r="B15" s="38"/>
      <c r="C15" s="39">
        <f>Budget!E18/180/12</f>
        <v>9.700773148148148</v>
      </c>
      <c r="E15" s="39">
        <f t="shared" si="0"/>
        <v>116.40927777777777</v>
      </c>
    </row>
    <row r="16" spans="1:5" ht="18">
      <c r="A16" s="38" t="s">
        <v>7</v>
      </c>
      <c r="B16" s="38"/>
      <c r="C16" s="39">
        <f>Budget!E17/180/12</f>
        <v>2.1425509259259257</v>
      </c>
      <c r="E16" s="39">
        <f>C16*12</f>
        <v>25.710611111111106</v>
      </c>
    </row>
    <row r="17" spans="1:5" ht="18">
      <c r="A17" s="38" t="s">
        <v>65</v>
      </c>
      <c r="B17" s="38"/>
      <c r="C17" s="39">
        <f>Budget!E21/180/12</f>
        <v>1.3692777777777776</v>
      </c>
      <c r="E17" s="39">
        <f t="shared" si="0"/>
        <v>16.43133333333333</v>
      </c>
    </row>
    <row r="18" spans="1:5" ht="18">
      <c r="A18" s="38" t="s">
        <v>9</v>
      </c>
      <c r="B18" s="38"/>
      <c r="C18" s="39">
        <f>Budget!E22/180/12</f>
        <v>6.944444444444444</v>
      </c>
      <c r="E18" s="39">
        <f t="shared" si="0"/>
        <v>83.33333333333333</v>
      </c>
    </row>
    <row r="19" spans="1:5" ht="18">
      <c r="A19" s="38" t="s">
        <v>11</v>
      </c>
      <c r="B19" s="38"/>
      <c r="C19" s="39">
        <f>Budget!E24/180/12</f>
        <v>0</v>
      </c>
      <c r="E19" s="39">
        <f t="shared" si="0"/>
        <v>0</v>
      </c>
    </row>
    <row r="20" spans="1:5" ht="18">
      <c r="A20" s="38" t="s">
        <v>66</v>
      </c>
      <c r="B20" s="38"/>
      <c r="C20" s="39">
        <f>Budget!E33/180/12</f>
        <v>0.3703703703703704</v>
      </c>
      <c r="E20" s="39">
        <f>C20*12</f>
        <v>4.444444444444445</v>
      </c>
    </row>
    <row r="21" spans="1:5" ht="18">
      <c r="A21" s="38" t="s">
        <v>14</v>
      </c>
      <c r="B21" s="38"/>
      <c r="C21" s="39">
        <f>Budget!E29/180/12</f>
        <v>5.4879490740740735</v>
      </c>
      <c r="E21" s="39">
        <f t="shared" si="0"/>
        <v>65.85538888888888</v>
      </c>
    </row>
    <row r="22" spans="1:5" ht="18">
      <c r="A22" s="38" t="s">
        <v>15</v>
      </c>
      <c r="B22" s="38"/>
      <c r="C22" s="39">
        <f>Budget!E31/180/12</f>
        <v>1.1281898148148148</v>
      </c>
      <c r="E22" s="39">
        <f>C22*12</f>
        <v>13.538277777777779</v>
      </c>
    </row>
    <row r="23" spans="1:5" ht="18">
      <c r="A23" s="38" t="s">
        <v>34</v>
      </c>
      <c r="B23" s="38"/>
      <c r="C23" s="39">
        <f>Budget!E30/180/12</f>
        <v>0.28906944444444443</v>
      </c>
      <c r="E23" s="39">
        <f>C23*12</f>
        <v>3.4688333333333334</v>
      </c>
    </row>
    <row r="24" spans="1:5" ht="18">
      <c r="A24" s="38" t="s">
        <v>67</v>
      </c>
      <c r="B24" s="38"/>
      <c r="C24" s="39">
        <f>Budget!E28/180/12</f>
        <v>0.5897824074074075</v>
      </c>
      <c r="E24" s="39">
        <f t="shared" si="0"/>
        <v>7.0773888888888905</v>
      </c>
    </row>
    <row r="25" spans="1:5" ht="18">
      <c r="A25" s="38" t="s">
        <v>20</v>
      </c>
      <c r="B25" s="38"/>
      <c r="C25" s="39">
        <f>Budget!E32/180/12</f>
        <v>0.23148148148148148</v>
      </c>
      <c r="E25" s="39">
        <f t="shared" si="0"/>
        <v>2.7777777777777777</v>
      </c>
    </row>
    <row r="26" spans="1:5" ht="18">
      <c r="A26" s="38" t="s">
        <v>21</v>
      </c>
      <c r="B26" s="38"/>
      <c r="C26" s="39">
        <f>Budget!E38/180/12</f>
        <v>0.23148148148148148</v>
      </c>
      <c r="E26" s="39">
        <f t="shared" si="0"/>
        <v>2.7777777777777777</v>
      </c>
    </row>
    <row r="27" spans="1:5" ht="18">
      <c r="A27" s="38" t="s">
        <v>68</v>
      </c>
      <c r="B27" s="38"/>
      <c r="C27" s="39">
        <f>Budget!E39/180/12</f>
        <v>0.23148148148148148</v>
      </c>
      <c r="E27" s="39">
        <f t="shared" si="0"/>
        <v>2.7777777777777777</v>
      </c>
    </row>
    <row r="28" spans="1:5" ht="18">
      <c r="A28" s="38" t="s">
        <v>69</v>
      </c>
      <c r="B28" s="38"/>
      <c r="C28" s="39">
        <f>Budget!E40/180/12</f>
        <v>0.46296296296296297</v>
      </c>
      <c r="E28" s="39">
        <f>C28*12</f>
        <v>5.555555555555555</v>
      </c>
    </row>
    <row r="29" spans="1:5" ht="18">
      <c r="A29" s="38" t="s">
        <v>70</v>
      </c>
      <c r="B29" s="38"/>
      <c r="C29" s="39">
        <f>Budget!E34/180/12</f>
        <v>1.0997592592592593</v>
      </c>
      <c r="E29" s="39">
        <f>C29*12</f>
        <v>13.197111111111113</v>
      </c>
    </row>
    <row r="30" spans="1:5" ht="18">
      <c r="A30" s="38" t="s">
        <v>23</v>
      </c>
      <c r="B30" s="38"/>
      <c r="C30" s="39">
        <f>Budget!E44/180/12</f>
        <v>0.23148148148148148</v>
      </c>
      <c r="E30" s="39">
        <f>C30*12</f>
        <v>2.7777777777777777</v>
      </c>
    </row>
    <row r="31" spans="1:5" ht="18">
      <c r="A31" s="40" t="s">
        <v>22</v>
      </c>
      <c r="B31" s="40"/>
      <c r="C31" s="41">
        <f>Budget!E43/180/12</f>
        <v>0.5012916666666666</v>
      </c>
      <c r="D31" s="42"/>
      <c r="E31" s="41">
        <f t="shared" si="0"/>
        <v>6.015499999999999</v>
      </c>
    </row>
    <row r="32" spans="1:5" ht="18">
      <c r="A32" s="43" t="s">
        <v>71</v>
      </c>
      <c r="B32" s="43"/>
      <c r="C32" s="44">
        <f>C5-(SUM(C6:C31))</f>
        <v>27.767143518518537</v>
      </c>
      <c r="D32" s="44"/>
      <c r="E32" s="44">
        <f>E5-(SUM(E6:E31))</f>
        <v>333.205722222222</v>
      </c>
    </row>
    <row r="33" spans="3:5" ht="14.25">
      <c r="C33" s="45"/>
      <c r="E33" s="45"/>
    </row>
    <row r="34" spans="1:5" ht="18">
      <c r="A34" s="46" t="s">
        <v>72</v>
      </c>
      <c r="C34" s="50">
        <v>92.27</v>
      </c>
      <c r="E34" s="47">
        <f>C34*12</f>
        <v>1107.24</v>
      </c>
    </row>
    <row r="35" spans="1:3" ht="14.25">
      <c r="A35" t="s">
        <v>73</v>
      </c>
      <c r="C35" s="45"/>
    </row>
    <row r="36" ht="14.25">
      <c r="C36" s="45"/>
    </row>
  </sheetData>
  <sheetProtection sheet="1"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Reeves</dc:creator>
  <cp:keywords/>
  <dc:description/>
  <cp:lastModifiedBy>EPOA</cp:lastModifiedBy>
  <cp:lastPrinted>2019-01-07T22:35:14Z</cp:lastPrinted>
  <dcterms:created xsi:type="dcterms:W3CDTF">2012-10-07T18:04:06Z</dcterms:created>
  <dcterms:modified xsi:type="dcterms:W3CDTF">2019-02-04T16:37:24Z</dcterms:modified>
  <cp:category/>
  <cp:version/>
  <cp:contentType/>
  <cp:contentStatus/>
</cp:coreProperties>
</file>